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nstitution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1"/>
  <sheetViews>
    <sheetView workbookViewId="0"/>
  </sheetViews>
  <sheetData>
    <row r="1">
      <c r="A1" t="str">
        <v>Id</v>
      </c>
      <c r="B1" t="str">
        <v>Description</v>
      </c>
      <c r="C1" t="str">
        <v>Activité</v>
      </c>
      <c r="D1" t="str">
        <v>Téléphone</v>
      </c>
      <c r="E1" t="str">
        <v>Site</v>
      </c>
      <c r="F1" t="str">
        <v>Adresse</v>
      </c>
      <c r="G1" t="str">
        <v>Zone(s) d'action</v>
      </c>
      <c r="H1" t="str">
        <v>Catégorie(s)</v>
      </c>
      <c r="I1" t="str">
        <v>Dernière mise à jour</v>
      </c>
    </row>
    <row r="2">
      <c r="A2">
        <v>447</v>
      </c>
      <c r="B2" t="str">
        <v/>
      </c>
      <c r="C2" t="str">
        <v/>
      </c>
      <c r="D2" t="str">
        <v>02/653.61.23</v>
      </c>
      <c r="E2">
        <f>HYPERLINK("https://www.ccrixensart.be/", "https://www.ccrixensart.be/")</f>
      </c>
      <c r="F2" t="str">
        <v>Place Communale 38, 1332 Genval</v>
      </c>
      <c r="G2" t="str">
        <v/>
      </c>
      <c r="H2" t="str">
        <v/>
      </c>
      <c r="I2" t="str">
        <v>1 janvier 2024</v>
      </c>
    </row>
    <row r="3">
      <c r="A3">
        <v>282</v>
      </c>
      <c r="B3" t="str">
        <v/>
      </c>
      <c r="C3" t="str">
        <v/>
      </c>
      <c r="D3" t="str">
        <v>010/65 10 14</v>
      </c>
      <c r="E3">
        <f>HYPERLINK("0", "0")</f>
      </c>
      <c r="F3" t="str">
        <v>Rue Emile Henricot 61, 1490 Court-Saint-Etienne</v>
      </c>
      <c r="G3" t="str">
        <v/>
      </c>
      <c r="H3" t="str">
        <v/>
      </c>
      <c r="I3" t="str">
        <v>1 janvier 2024</v>
      </c>
    </row>
    <row r="4">
      <c r="A4">
        <v>482</v>
      </c>
      <c r="B4" t="str">
        <v/>
      </c>
      <c r="C4" t="str">
        <v/>
      </c>
      <c r="D4" t="str">
        <v>0471/36.75.76</v>
      </c>
      <c r="E4">
        <f>HYPERLINK("0", "0")</f>
      </c>
      <c r="F4" t="str">
        <v>Rue Lepage 7, 1360 Perwez</v>
      </c>
      <c r="G4" t="str">
        <v/>
      </c>
      <c r="H4" t="str">
        <v/>
      </c>
      <c r="I4" t="str">
        <v>1 janvier 2024</v>
      </c>
    </row>
    <row r="5">
      <c r="A5">
        <v>286</v>
      </c>
      <c r="B5" t="str">
        <v/>
      </c>
      <c r="C5" t="str">
        <v/>
      </c>
      <c r="D5" t="str">
        <v>+3242274353</v>
      </c>
      <c r="E5">
        <f>HYPERLINK("WWW.ldldlldldl.be", "WWW.ldldlldldl.be")</f>
      </c>
      <c r="F5" t="str">
        <v>Rue de la Libération 25  , , , 1440 Braine-le-Château</v>
      </c>
      <c r="G5" t="str">
        <v>Chaumont-Gistoux</v>
      </c>
      <c r="H5" t="str">
        <v>Aide aux associations et volontariat / Soutien aux associations</v>
      </c>
      <c r="I5" t="str">
        <v>15 mai 2025</v>
      </c>
    </row>
    <row r="6">
      <c r="A6">
        <v>1396</v>
      </c>
      <c r="B6" t="str">
        <v/>
      </c>
      <c r="C6" t="str">
        <v/>
      </c>
      <c r="D6" t="str">
        <v>+3210655366</v>
      </c>
      <c r="E6">
        <f>HYPERLINK("", "")</f>
      </c>
      <c r="F6" t="str">
        <v>Rue des Tilleuls 60, 1435 Mont-Saint-Guibert</v>
      </c>
      <c r="G6" t="str">
        <v>Braine l'Alleud</v>
      </c>
      <c r="H6" t="str">
        <v>Aide et soins à domicile / Coordination de services</v>
      </c>
      <c r="I6" t="str">
        <v>28 mai 2025</v>
      </c>
    </row>
    <row r="7">
      <c r="A7">
        <v>4</v>
      </c>
      <c r="B7" t="str">
        <v/>
      </c>
      <c r="C7" t="str">
        <v/>
      </c>
      <c r="D7" t="str">
        <v>02 354 88 47</v>
      </c>
      <c r="E7">
        <f>HYPERLINK("https://volontariataov.wixsite.com/aovolontariat", "https://volontariataov.wixsite.com/aovolontariat")</f>
      </c>
      <c r="F7" t="str">
        <v>Avenue des Lucioles 40, 1410 Waterloo</v>
      </c>
      <c r="G7" t="str">
        <v/>
      </c>
      <c r="H7" t="str">
        <v/>
      </c>
      <c r="I7" t="str">
        <v>1 janvier 2024</v>
      </c>
    </row>
    <row r="8">
      <c r="A8">
        <v>1483</v>
      </c>
      <c r="B8" t="str">
        <v>&lt;p&gt; &lt;/p&gt;</v>
      </c>
      <c r="C8" t="str">
        <v/>
      </c>
      <c r="D8" t="str">
        <v>+3223041820</v>
      </c>
      <c r="E8">
        <f>HYPERLINK("https://www.accueiletvie.be/", "https://www.accueiletvie.be/")</f>
      </c>
      <c r="F8" t="str">
        <v>Rue de la moisson 4, 1480 Tubize</v>
      </c>
      <c r="G8" t="str">
        <v>Braine l'Alleud</v>
      </c>
      <c r="H8" t="str">
        <v>Assuétudes et consommations / Formations</v>
      </c>
      <c r="I8" t="str">
        <v>25 janvier 2026</v>
      </c>
    </row>
    <row r="9">
      <c r="A9">
        <v>1585</v>
      </c>
      <c r="B9" t="str">
        <v/>
      </c>
      <c r="C9" t="str">
        <v/>
      </c>
      <c r="D9" t="str">
        <v>067 877 107</v>
      </c>
      <c r="E9">
        <f>HYPERLINK("http://www.afu.be", "http://www.afu.be")</f>
      </c>
      <c r="F9" t="str">
        <v>Rue du Cheval Godet 34, 1400 Nivelles</v>
      </c>
      <c r="G9" t="str">
        <v/>
      </c>
      <c r="H9" t="str">
        <v/>
      </c>
      <c r="I9" t="str">
        <v>1 janvier 2024</v>
      </c>
    </row>
    <row r="10">
      <c r="A10">
        <v>1413</v>
      </c>
      <c r="B10" t="str">
        <v>&lt;p&gt;251541&lt;/p&gt;</v>
      </c>
      <c r="C10" t="str">
        <v/>
      </c>
      <c r="D10" t="str">
        <v>+32497602515</v>
      </c>
      <c r="E10">
        <f>HYPERLINK("https://autisme.brussels/fr/annuaire/agape-asbl", "https://autisme.brussels/fr/annuaire/agape-asbl")</f>
      </c>
      <c r="F10" t="str">
        <v>Cours Charles Gheude 8 8, 1348 Louvain-la-Neuve</v>
      </c>
      <c r="G10" t="str">
        <v>Braine l'Alleud</v>
      </c>
      <c r="H10" t="str">
        <v xml:space="preserve">Aide sociale / Atelier de repassage </v>
      </c>
      <c r="I10" t="str">
        <v>16 octobre 2025</v>
      </c>
    </row>
    <row r="11">
      <c r="A11">
        <v>916</v>
      </c>
      <c r="B11" t="str">
        <v/>
      </c>
      <c r="C11" t="str">
        <v/>
      </c>
      <c r="D11" t="str">
        <v>02 633 42 19 - 02 633 42 19</v>
      </c>
      <c r="E11">
        <f>HYPERLINK("0", "0")</f>
      </c>
      <c r="F11" t="str">
        <v>Rue Milhoux 5, 1380 Lasne</v>
      </c>
      <c r="G11" t="str">
        <v/>
      </c>
      <c r="H11" t="str">
        <v/>
      </c>
      <c r="I11" t="str">
        <v>1 janvier 2024</v>
      </c>
    </row>
    <row r="12">
      <c r="A12">
        <v>462</v>
      </c>
      <c r="B12" t="str">
        <v/>
      </c>
      <c r="C12" t="str">
        <v/>
      </c>
      <c r="D12" t="str">
        <v>+3210870878</v>
      </c>
      <c r="E12">
        <f>HYPERLINK("https://www.baslesmasques.be/", "https://www.baslesmasques.be/")</f>
      </c>
      <c r="F12" t="str">
        <v>, 1435 Mont-Saint-Guibert</v>
      </c>
      <c r="G12" t="str">
        <v>Braine l'Alleud</v>
      </c>
      <c r="H12" t="str">
        <v>Aide sociale / Centre Public d''Action Sociale - CPAS, Aide sociale / Aide et information aux étudiants, Culture et éducation / Centre culturel, Culture et éducation / Centre de documentation et Bibliothèque</v>
      </c>
      <c r="I12" t="str">
        <v>16 octobre 2025</v>
      </c>
    </row>
    <row r="13">
      <c r="A13">
        <v>2466</v>
      </c>
      <c r="B13" t="str">
        <v/>
      </c>
      <c r="C13" t="str">
        <v/>
      </c>
      <c r="D13" t="str">
        <v>02/852.51.72</v>
      </c>
      <c r="E13">
        <f>HYPERLINK("http://www.be1380.be/?utm_medium=referral&amp;utm_source=https%3a%2f%2fwww.lestitresservices.be%2flasne.htm&amp;utm_campaign=BlueBook&amp;utm_content=https%3a%2f%2fwww.lestitresservices.be%2flasne.htm", "http://www.be1380.be/?utm_medium=referral&amp;utm_source=https%3a%2f%2fwww.lestitresservices.be%2flasne.htm&amp;utm_campaign=BlueBook&amp;utm_content=https%3a%2f%2fwww.lestitresservices.be%2flasne.htm")</f>
      </c>
      <c r="F13" t="str">
        <v>Route de l’’Etat 286, 1380 Lasne</v>
      </c>
      <c r="G13" t="str">
        <v/>
      </c>
      <c r="H13" t="str">
        <v/>
      </c>
      <c r="I13" t="str">
        <v>1 janvier 2024</v>
      </c>
    </row>
    <row r="14">
      <c r="A14">
        <v>918</v>
      </c>
      <c r="B14" t="str">
        <v/>
      </c>
      <c r="C14" t="str">
        <v/>
      </c>
      <c r="D14" t="str">
        <v>0476 48 81 00 - 02 633 12 32 - 02 633 12 32 - 02 633 12 32</v>
      </c>
      <c r="E14">
        <f>HYPERLINK("0", "0")</f>
      </c>
      <c r="F14" t="str">
        <v>Chemin des Vieux Amis 2, 1380 Ohain</v>
      </c>
      <c r="G14" t="str">
        <v/>
      </c>
      <c r="H14" t="str">
        <v/>
      </c>
      <c r="I14" t="str">
        <v>1 janvier 2024</v>
      </c>
    </row>
    <row r="15">
      <c r="A15">
        <v>41</v>
      </c>
      <c r="B15" t="str">
        <v/>
      </c>
      <c r="C15" t="str">
        <v/>
      </c>
      <c r="D15" t="str">
        <v>010/81.07.31</v>
      </c>
      <c r="E15">
        <f>HYPERLINK("http://www.cado-asbl.be/", "http://www.cado-asbl.be/")</f>
      </c>
      <c r="F15" t="str">
        <v>Rue soldat Lariviere 43b , 1370 Jodoigne</v>
      </c>
      <c r="G15" t="str">
        <v/>
      </c>
      <c r="H15" t="str">
        <v/>
      </c>
      <c r="I15" t="str">
        <v>1 janvier 2024</v>
      </c>
    </row>
    <row r="16">
      <c r="A16">
        <v>114</v>
      </c>
      <c r="B16" t="str">
        <v/>
      </c>
      <c r="C16" t="str">
        <v/>
      </c>
      <c r="D16" t="str">
        <v>010/41.71.44</v>
      </c>
      <c r="E16">
        <f>HYPERLINK("0", "0")</f>
      </c>
      <c r="F16" t="str">
        <v>, 1340 Limelette</v>
      </c>
      <c r="G16" t="str">
        <v/>
      </c>
      <c r="H16" t="str">
        <v/>
      </c>
      <c r="I16" t="str">
        <v>1 janvier 2024</v>
      </c>
    </row>
    <row r="17">
      <c r="A17">
        <v>1236</v>
      </c>
      <c r="B17" t="str">
        <v/>
      </c>
      <c r="C17" t="str">
        <v/>
      </c>
      <c r="D17" t="str">
        <v>010/225219</v>
      </c>
      <c r="E17">
        <f>HYPERLINK("0", "0")</f>
      </c>
      <c r="F17" t="str">
        <v>Avenue des Déportés 79/2, 1300 WAVRE</v>
      </c>
      <c r="G17" t="str">
        <v/>
      </c>
      <c r="H17" t="str">
        <v/>
      </c>
      <c r="I17" t="str">
        <v>1 janvier 2024</v>
      </c>
    </row>
    <row r="18">
      <c r="A18">
        <v>88</v>
      </c>
      <c r="B18" t="str">
        <v/>
      </c>
      <c r="C18" t="str">
        <v/>
      </c>
      <c r="D18" t="str">
        <v>+32471589544</v>
      </c>
      <c r="E18">
        <f>HYPERLINK("https://www.ramillies.be/", "https://www.ramillies.be/")</f>
      </c>
      <c r="F18" t="str">
        <v>Avenue des Déportés 50A, 1367 Ramillies</v>
      </c>
      <c r="G18" t="str">
        <v>Ramillies</v>
      </c>
      <c r="H18" t="str">
        <v>Assuétudes et consommations / Formations</v>
      </c>
      <c r="I18" t="str">
        <v>27 mai 2026</v>
      </c>
    </row>
    <row r="19">
      <c r="A19">
        <v>181</v>
      </c>
      <c r="B19" t="str">
        <v/>
      </c>
      <c r="C19" t="str">
        <v/>
      </c>
      <c r="D19" t="str">
        <v>019/65.59.59</v>
      </c>
      <c r="E19">
        <f>HYPERLINK("0", "0")</f>
      </c>
      <c r="F19" t="str">
        <v>Le Brouc 10, 1357 Hélécine</v>
      </c>
      <c r="G19" t="str">
        <v/>
      </c>
      <c r="H19" t="str">
        <v/>
      </c>
      <c r="I19" t="str">
        <v>1 janvier 2024</v>
      </c>
    </row>
    <row r="20">
      <c r="A20">
        <v>425</v>
      </c>
      <c r="B20" t="str">
        <v/>
      </c>
      <c r="C20" t="str">
        <v/>
      </c>
      <c r="D20" t="str">
        <v>010 - 40 22 65</v>
      </c>
      <c r="E20">
        <f>HYPERLINK("https://www.mmottignies.be/", "https://www.mmottignies.be/")</f>
      </c>
      <c r="F20" t="str">
        <v>Avenue des Combattants 47/2 - 49, 1340 Ottignies</v>
      </c>
      <c r="G20" t="str">
        <v/>
      </c>
      <c r="H20" t="str">
        <v/>
      </c>
      <c r="I20" t="str">
        <v>1 janvier 2024</v>
      </c>
    </row>
    <row r="21">
      <c r="A21">
        <v>2584</v>
      </c>
      <c r="B21" t="str">
        <v/>
      </c>
      <c r="C21" t="str">
        <v/>
      </c>
      <c r="D21" t="str">
        <v/>
      </c>
      <c r="E21">
        <f>HYPERLINK("", "")</f>
      </c>
      <c r="F21" t="str">
        <v xml:space="preserve">,  </v>
      </c>
      <c r="G21" t="str">
        <v>Beauvechain, Braine l'Alleud, Braine le Château, Chastre, Chaumont-Gistoux, Court-Saint-Etienne, Genappe, Grez-Doiceau, Hélécine, Incourt, Ittre, Jodoigne, La Hulpe, Lasne, Mont-Saint-Guibert, Nivelles, Orp-Jauche, Ottignies-Louvain la Neuve, Perwez, Ramillies, Rebecq, Rixensart, Tubize, Villers-la-Ville, Walhain, Waterloo, Wavre</v>
      </c>
      <c r="H21" t="str">
        <v>Aide sociale / Brico-dépannage</v>
      </c>
      <c r="I21" t="str">
        <v>21 novembre 2025</v>
      </c>
    </row>
    <row r="22">
      <c r="A22">
        <v>1747</v>
      </c>
      <c r="B22" t="str">
        <v/>
      </c>
      <c r="C22" t="str">
        <v/>
      </c>
      <c r="D22" t="str">
        <v/>
      </c>
      <c r="E22">
        <f>HYPERLINK("0", "0")</f>
      </c>
      <c r="F22" t="str">
        <v xml:space="preserve">,  </v>
      </c>
      <c r="G22" t="str">
        <v/>
      </c>
      <c r="H22" t="str">
        <v/>
      </c>
      <c r="I22" t="str">
        <v>1 janvier 2024</v>
      </c>
    </row>
    <row r="23">
      <c r="A23">
        <v>411</v>
      </c>
      <c r="B23" t="str">
        <v/>
      </c>
      <c r="C23" t="str">
        <v/>
      </c>
      <c r="D23" t="str">
        <v>04 222 26 52­</v>
      </c>
      <c r="E23">
        <f>HYPERLINK("https://www.feditowallonne.be/index.php", "https://www.feditowallonne.be/index.php")</f>
      </c>
      <c r="F23" t="str">
        <v>Rue Fusch 3, 4000 Liège</v>
      </c>
      <c r="G23" t="str">
        <v/>
      </c>
      <c r="H23" t="str">
        <v/>
      </c>
      <c r="I23" t="str">
        <v>1 janvier 2024</v>
      </c>
    </row>
    <row r="24">
      <c r="A24">
        <v>501</v>
      </c>
      <c r="B24" t="str">
        <v/>
      </c>
      <c r="C24" t="str">
        <v/>
      </c>
      <c r="D24" t="str">
        <v>067/34.14.16</v>
      </c>
      <c r="E24">
        <f>HYPERLINK("0", "0")</f>
      </c>
      <c r="F24" t="str">
        <v>Place Albert Ier 1, 1400 Nivelles</v>
      </c>
      <c r="G24" t="str">
        <v/>
      </c>
      <c r="H24" t="str">
        <v/>
      </c>
      <c r="I24" t="str">
        <v>1 janvier 2024</v>
      </c>
    </row>
    <row r="25">
      <c r="A25">
        <v>118</v>
      </c>
      <c r="B25" t="str">
        <v/>
      </c>
      <c r="C25" t="str">
        <v/>
      </c>
      <c r="D25" t="str">
        <v>010/24.81.72</v>
      </c>
      <c r="E25">
        <f>HYPERLINK("0", "0")</f>
      </c>
      <c r="F25" t="str">
        <v>Avenuee des Musiciens 31, 1348 Louvain-la-Neuve</v>
      </c>
      <c r="G25" t="str">
        <v/>
      </c>
      <c r="H25" t="str">
        <v/>
      </c>
      <c r="I25" t="str">
        <v>1 janvier 2024</v>
      </c>
    </row>
    <row r="26">
      <c r="A26">
        <v>1120</v>
      </c>
      <c r="B26" t="str">
        <v/>
      </c>
      <c r="C26" t="str">
        <v/>
      </c>
      <c r="D26" t="str">
        <v>010/61.86.16</v>
      </c>
      <c r="E26">
        <f>HYPERLINK("https://www.heklore.be/", "https://www.heklore.be/")</f>
      </c>
      <c r="F26" t="str">
        <v>Place Baudouin 1er 10, 1490 Court-Saint-Etienne</v>
      </c>
      <c r="G26" t="str">
        <v/>
      </c>
      <c r="H26" t="str">
        <v/>
      </c>
      <c r="I26" t="str">
        <v>1 janvier 2024</v>
      </c>
    </row>
    <row r="27">
      <c r="A27">
        <v>2249</v>
      </c>
      <c r="B27" t="str">
        <v/>
      </c>
      <c r="C27" t="str">
        <v/>
      </c>
      <c r="D27" t="str">
        <v>019/65.50.23</v>
      </c>
      <c r="E27">
        <f>HYPERLINK("http://www.helecine.be/", "http://www.helecine.be/")</f>
      </c>
      <c r="F27" t="str">
        <v>, 1357 Hélécine</v>
      </c>
      <c r="G27" t="str">
        <v/>
      </c>
      <c r="H27" t="str">
        <v/>
      </c>
      <c r="I27" t="str">
        <v>1 janvier 2024</v>
      </c>
    </row>
    <row r="28">
      <c r="A28">
        <v>2244</v>
      </c>
      <c r="B28" t="str">
        <v/>
      </c>
      <c r="C28" t="str">
        <v/>
      </c>
      <c r="D28" t="str">
        <v>010/88.93.37</v>
      </c>
      <c r="E28">
        <f>HYPERLINK("http://www.incourt.be/", "http://www.incourt.be/")</f>
      </c>
      <c r="F28" t="str">
        <v>Rue de Brombais 2, 1315 Incourt</v>
      </c>
      <c r="G28" t="str">
        <v/>
      </c>
      <c r="H28" t="str">
        <v/>
      </c>
      <c r="I28" t="str">
        <v>1 janvier 2024</v>
      </c>
    </row>
    <row r="29">
      <c r="A29">
        <v>877</v>
      </c>
      <c r="B29" t="str">
        <v/>
      </c>
      <c r="C29" t="str">
        <v/>
      </c>
      <c r="D29" t="str">
        <v>078 15 12 20</v>
      </c>
      <c r="E29">
        <f>HYPERLINK("https://www.infino.be/fr", "https://www.infino.be/fr")</f>
      </c>
      <c r="F29" t="str">
        <v>Avenue Einstein 13-16, 1300 Wavre</v>
      </c>
      <c r="G29" t="str">
        <v/>
      </c>
      <c r="H29" t="str">
        <v/>
      </c>
      <c r="I29" t="str">
        <v>1 janvier 2024</v>
      </c>
    </row>
    <row r="30">
      <c r="A30">
        <v>755</v>
      </c>
      <c r="B30" t="str">
        <v/>
      </c>
      <c r="C30" t="str">
        <v/>
      </c>
      <c r="D30" t="str">
        <v>010/33.03.00</v>
      </c>
      <c r="E30">
        <f>HYPERLINK("https://www.iad-arts.be/", "https://www.iad-arts.be/")</f>
      </c>
      <c r="F30" t="str">
        <v>Route de Blocry 5, 1348 Louvain-la-Neuve</v>
      </c>
      <c r="G30" t="str">
        <v/>
      </c>
      <c r="H30" t="str">
        <v/>
      </c>
      <c r="I30" t="str">
        <v>1 janvier 2024</v>
      </c>
    </row>
    <row r="31">
      <c r="A31">
        <v>2585</v>
      </c>
      <c r="B31" t="str">
        <v/>
      </c>
      <c r="C31" t="str">
        <v/>
      </c>
      <c r="D31" t="str">
        <v/>
      </c>
      <c r="E31">
        <f>HYPERLINK("", "")</f>
      </c>
      <c r="F31" t="str">
        <v xml:space="preserve">,  </v>
      </c>
      <c r="G31" t="str">
        <v>Beauvechain, Braine l'Alleud, Braine le Château, Chastre, Chaumont-Gistoux, Court-Saint-Etienne, Genappe, Grez-Doiceau, Hélécine, Incourt, Ittre, Jodoigne, La Hulpe, Lasne, Mont-Saint-Guibert, Nivelles, Orp-Jauche, Ottignies-Louvain la Neuve, Perwez, Ramillies, Rebecq, Rixensart, Tubize, Villers-la-Ville, Walhain, Waterloo, Wavre</v>
      </c>
      <c r="H31" t="str">
        <v>Réseau / Coordination</v>
      </c>
      <c r="I31" t="str">
        <v>18 novembre 2025</v>
      </c>
    </row>
    <row r="32">
      <c r="A32">
        <v>1</v>
      </c>
      <c r="B32" t="str">
        <v/>
      </c>
      <c r="C32" t="str">
        <v/>
      </c>
      <c r="D32" t="str">
        <v/>
      </c>
      <c r="E32">
        <f>HYPERLINK("", "")</f>
      </c>
      <c r="F32" t="str">
        <v xml:space="preserve">Rue du test,  </v>
      </c>
      <c r="G32" t="str">
        <v>Beauvechain</v>
      </c>
      <c r="H32" t="str">
        <v>Aide aux associations et volontariat / Activités de volontariat</v>
      </c>
      <c r="I32" t="str">
        <v>6 mai 2026</v>
      </c>
    </row>
    <row r="33">
      <c r="A33">
        <v>757</v>
      </c>
      <c r="B33" t="str">
        <v/>
      </c>
      <c r="C33" t="str">
        <v/>
      </c>
      <c r="D33" t="str">
        <v>010/81.88.51</v>
      </c>
      <c r="E33">
        <f>HYPERLINK("https://www.heldb.be/fr/", "https://www.heldb.be/fr/")</f>
      </c>
      <c r="F33" t="str">
        <v>Chausée de Tirlmonnt 85, 1370 Jodoigne</v>
      </c>
      <c r="G33" t="str">
        <v/>
      </c>
      <c r="H33" t="str">
        <v/>
      </c>
      <c r="I33" t="str">
        <v>1 janvier 2024</v>
      </c>
    </row>
    <row r="34">
      <c r="A34">
        <v>2562</v>
      </c>
      <c r="B34" t="str">
        <v/>
      </c>
      <c r="C34" t="str">
        <v/>
      </c>
      <c r="D34" t="str">
        <v/>
      </c>
      <c r="E34">
        <f>HYPERLINK("https://www.jobin.be/", "https://www.jobin.be/")</f>
      </c>
      <c r="F34" t="str">
        <v>Rue Johannes Gutenberg 11, 1400 Nivelles</v>
      </c>
      <c r="G34" t="str">
        <v/>
      </c>
      <c r="H34" t="str">
        <v/>
      </c>
      <c r="I34" t="str">
        <v>1 janvier 2024</v>
      </c>
    </row>
    <row r="35">
      <c r="A35">
        <v>509</v>
      </c>
      <c r="B35" t="str">
        <v/>
      </c>
      <c r="C35" t="str">
        <v/>
      </c>
      <c r="D35" t="str">
        <v>010/61.54.29</v>
      </c>
      <c r="E35">
        <f>HYPERLINK("0", "0")</f>
      </c>
      <c r="F35" t="str">
        <v>Rue de la Quenique 1b, 1490 Court-Saint-Etienne</v>
      </c>
      <c r="G35" t="str">
        <v/>
      </c>
      <c r="H35" t="str">
        <v/>
      </c>
      <c r="I35" t="str">
        <v>1 janvier 2024</v>
      </c>
    </row>
    <row r="36">
      <c r="A36">
        <v>876</v>
      </c>
      <c r="B36" t="str">
        <v/>
      </c>
      <c r="C36" t="str">
        <v/>
      </c>
      <c r="D36" t="str">
        <v>078 48 23 45</v>
      </c>
      <c r="E36">
        <f>HYPERLINK("https://www.kidslife.be/fr", "https://www.kidslife.be/fr")</f>
      </c>
      <c r="F36" t="str">
        <v>Rue de Champles 70/2, 1300 Wavre</v>
      </c>
      <c r="G36" t="str">
        <v/>
      </c>
      <c r="H36" t="str">
        <v/>
      </c>
      <c r="I36" t="str">
        <v>1 janvier 2024</v>
      </c>
    </row>
    <row r="37">
      <c r="A37">
        <v>485</v>
      </c>
      <c r="B37" t="str">
        <v/>
      </c>
      <c r="C37" t="str">
        <v/>
      </c>
      <c r="D37" t="str">
        <v>02/633.39.39</v>
      </c>
      <c r="E37">
        <f>HYPERLINK("0", "0")</f>
      </c>
      <c r="F37" t="str">
        <v>Route d'Ohain 9/A, 1380 Lasne</v>
      </c>
      <c r="G37" t="str">
        <v/>
      </c>
      <c r="H37" t="str">
        <v/>
      </c>
      <c r="I37" t="str">
        <v>1 janvier 2024</v>
      </c>
    </row>
    <row r="38">
      <c r="A38">
        <v>2</v>
      </c>
      <c r="B38" t="str">
        <v/>
      </c>
      <c r="C38" t="str">
        <v/>
      </c>
      <c r="D38" t="str">
        <v/>
      </c>
      <c r="E38">
        <f>HYPERLINK("https://www.levolontariat.be/", "https://www.levolontariat.be/")</f>
      </c>
      <c r="F38" t="str">
        <v>Rue Royale 11, 1000 Bruxelles</v>
      </c>
      <c r="G38" t="str">
        <v>Braine le Château</v>
      </c>
      <c r="H38" t="str">
        <v>Aide et soins à domicile / Adaptation du logement</v>
      </c>
      <c r="I38" t="str">
        <v>1 janvier 2024</v>
      </c>
    </row>
    <row r="39">
      <c r="A39">
        <v>48</v>
      </c>
      <c r="B39" t="str">
        <v/>
      </c>
      <c r="C39" t="str">
        <v/>
      </c>
      <c r="D39" t="str">
        <v>02/3851568</v>
      </c>
      <c r="E39">
        <f>HYPERLINK("https://www.lentretemps.be/", "https://www.lentretemps.be/")</f>
      </c>
      <c r="F39" t="str">
        <v>Rue de la Station 42, 1332 Genval</v>
      </c>
      <c r="G39" t="str">
        <v/>
      </c>
      <c r="H39" t="str">
        <v/>
      </c>
      <c r="I39" t="str">
        <v>1 janvier 2024</v>
      </c>
    </row>
    <row r="40">
      <c r="A40">
        <v>1523</v>
      </c>
      <c r="B40" t="str">
        <v/>
      </c>
      <c r="C40" t="str">
        <v/>
      </c>
      <c r="D40" t="str">
        <v/>
      </c>
      <c r="E40">
        <f>HYPERLINK("0", "0")</f>
      </c>
      <c r="F40" t="str">
        <v xml:space="preserve">,  </v>
      </c>
      <c r="G40" t="str">
        <v/>
      </c>
      <c r="H40" t="str">
        <v/>
      </c>
      <c r="I40" t="str">
        <v>1 janvier 2024</v>
      </c>
    </row>
    <row r="41">
      <c r="A41">
        <v>993</v>
      </c>
      <c r="B41" t="str">
        <v/>
      </c>
      <c r="C41" t="str">
        <v/>
      </c>
      <c r="D41" t="str">
        <v>081/22.27.74</v>
      </c>
      <c r="E41">
        <f>HYPERLINK("0", "0")</f>
      </c>
      <c r="F41" t="str">
        <v>Avenue des Chasseurs Ardennais 12, 1360 Perwez</v>
      </c>
      <c r="G41" t="str">
        <v/>
      </c>
      <c r="H41" t="str">
        <v/>
      </c>
      <c r="I41" t="str">
        <v>1 janvier 2024</v>
      </c>
    </row>
    <row r="42">
      <c r="A42">
        <v>92</v>
      </c>
      <c r="B42" t="str">
        <v/>
      </c>
      <c r="C42" t="str">
        <v/>
      </c>
      <c r="D42" t="str">
        <v>067/ 33.55.45</v>
      </c>
      <c r="E42">
        <f>HYPERLINK("https://www.exceptionasbl.com/", "https://www.exceptionasbl.com/")</f>
      </c>
      <c r="F42" t="str">
        <v>Boulevard des Archers 58, 1400 Nivelles</v>
      </c>
      <c r="G42" t="str">
        <v/>
      </c>
      <c r="H42" t="str">
        <v/>
      </c>
      <c r="I42" t="str">
        <v>1 janvier 2024</v>
      </c>
    </row>
    <row r="43">
      <c r="A43">
        <v>719</v>
      </c>
      <c r="B43" t="str">
        <v/>
      </c>
      <c r="C43" t="str">
        <v/>
      </c>
      <c r="D43" t="str">
        <v>010/22.20.26</v>
      </c>
      <c r="E43">
        <f>HYPERLINK("https://www.wavre.be/promotion-sociale", "https://www.wavre.be/promotion-sociale")</f>
      </c>
      <c r="F43" t="str">
        <v>Rue de la limite 6, 1300 Wavre</v>
      </c>
      <c r="G43" t="str">
        <v/>
      </c>
      <c r="H43" t="str">
        <v/>
      </c>
      <c r="I43" t="str">
        <v>1 janvier 2024</v>
      </c>
    </row>
    <row r="44">
      <c r="A44">
        <v>158</v>
      </c>
      <c r="B44" t="str">
        <v/>
      </c>
      <c r="C44" t="str">
        <v/>
      </c>
      <c r="D44" t="str">
        <v>02/386.09.60</v>
      </c>
      <c r="E44">
        <f>HYPERLINK("0", "0")</f>
      </c>
      <c r="F44" t="str">
        <v>Chemin Jean Lanneau 39, 1420 Braine-l’’Alleud</v>
      </c>
      <c r="G44" t="str">
        <v/>
      </c>
      <c r="H44" t="str">
        <v/>
      </c>
      <c r="I44" t="str">
        <v>1 janvier 2024</v>
      </c>
    </row>
    <row r="45">
      <c r="A45">
        <v>1514</v>
      </c>
      <c r="B45" t="str">
        <v/>
      </c>
      <c r="C45" t="str">
        <v/>
      </c>
      <c r="D45" t="str">
        <v>02/354.01.38</v>
      </c>
      <c r="E45">
        <f>HYPERLINK("https://www.mj-waterloo.be/", "https://www.mj-waterloo.be/")</f>
      </c>
      <c r="F45" t="str">
        <v>Rue Theophile Delbar 18, WATE LOO</v>
      </c>
      <c r="G45" t="str">
        <v/>
      </c>
      <c r="H45" t="str">
        <v/>
      </c>
      <c r="I45" t="str">
        <v>1 janvier 2024</v>
      </c>
    </row>
    <row r="46">
      <c r="A46">
        <v>1016</v>
      </c>
      <c r="B46" t="str">
        <v/>
      </c>
      <c r="C46" t="str">
        <v/>
      </c>
      <c r="D46" t="str">
        <v>02/385.13.03</v>
      </c>
      <c r="E46">
        <f>HYPERLINK("0", "0")</f>
      </c>
      <c r="F46" t="str">
        <v>Avenue Albert 1er 78, 1420 Braine-l’’Alleud</v>
      </c>
      <c r="G46" t="str">
        <v/>
      </c>
      <c r="H46" t="str">
        <v/>
      </c>
      <c r="I46" t="str">
        <v>1 janvier 2024</v>
      </c>
    </row>
    <row r="47">
      <c r="A47">
        <v>2173</v>
      </c>
      <c r="B47" t="str">
        <v/>
      </c>
      <c r="C47" t="str">
        <v/>
      </c>
      <c r="D47" t="str">
        <v>+3223910174</v>
      </c>
      <c r="E47">
        <f>HYPERLINK("http://www.passado.be/", "http://www.passado.be/")</f>
      </c>
      <c r="F47" t="str">
        <v>Rue de Scandiano 8 , 1480 Tubize</v>
      </c>
      <c r="G47" t="str">
        <v>Tubize</v>
      </c>
      <c r="H47" t="str">
        <v>Aide sociale / Boutique de seconde main, Aide sociale / Brico-dépannage</v>
      </c>
      <c r="I47" t="str">
        <v>19 juin 2026</v>
      </c>
    </row>
    <row r="48">
      <c r="A48">
        <v>417</v>
      </c>
      <c r="B48" t="str">
        <v>&lt;p&gt;uhcuchbb d&lt;/p&gt;</v>
      </c>
      <c r="C48" t="str">
        <v/>
      </c>
      <c r="D48" t="str">
        <v>+3210435010</v>
      </c>
      <c r="E48">
        <f>HYPERLINK("https://www.ulb.be/fr/programme/fc-273", "https://www.ulb.be/fr/programme/fc-273")</f>
      </c>
      <c r="F48" t="str">
        <v>Rue du moulin 9, 1340 Ottignies</v>
      </c>
      <c r="G48" t="str">
        <v>Ottignies-Louvain la Neuve</v>
      </c>
      <c r="H48" t="str">
        <v xml:space="preserve">Aide sociale / Atelier de repassage </v>
      </c>
      <c r="I48" t="str">
        <v>16 octobre 2025</v>
      </c>
    </row>
    <row r="49">
      <c r="A49">
        <v>585</v>
      </c>
      <c r="B49" t="str">
        <v/>
      </c>
      <c r="C49" t="str">
        <v/>
      </c>
      <c r="D49" t="str">
        <v>0499 17 53 63</v>
      </c>
      <c r="E49">
        <f>HYPERLINK("https://ramisel.be/", "https://ramisel.be/")</f>
      </c>
      <c r="F49" t="str">
        <v>, 1367 Ramillies</v>
      </c>
      <c r="G49" t="str">
        <v/>
      </c>
      <c r="H49" t="str">
        <v/>
      </c>
      <c r="I49" t="str">
        <v>1 janvier 2024</v>
      </c>
    </row>
    <row r="50">
      <c r="A50">
        <v>976</v>
      </c>
      <c r="B50" t="str">
        <v/>
      </c>
      <c r="C50" t="str">
        <v/>
      </c>
      <c r="D50" t="str">
        <v>02 353 04 03 - 02 353 04 03</v>
      </c>
      <c r="E50">
        <f>HYPERLINK("0", "0")</f>
      </c>
      <c r="F50" t="str">
        <v>Rue des Saules 42, 1380 hain</v>
      </c>
      <c r="G50" t="str">
        <v/>
      </c>
      <c r="H50" t="str">
        <v/>
      </c>
      <c r="I50" t="str">
        <v>1 janvier 2024</v>
      </c>
    </row>
    <row r="51">
      <c r="A51">
        <v>1558</v>
      </c>
      <c r="B51" t="str">
        <v/>
      </c>
      <c r="C51" t="str">
        <v/>
      </c>
      <c r="D51" t="str">
        <v>+3267895960</v>
      </c>
      <c r="E51">
        <f>HYPERLINK("https://www.ulb.be/fr/programme/fc-273", "https://www.ulb.be/fr/programme/fc-273")</f>
      </c>
      <c r="F51" t="str">
        <v>Chaussée de Nivelles 82, 1420 Braine-l’’Alleud</v>
      </c>
      <c r="G51" t="str">
        <v>Braine l'Alleud</v>
      </c>
      <c r="H51" t="str">
        <v>Aide et soins à domicile / Agence pour une Vie de Qualité - AVIQ</v>
      </c>
      <c r="I51" t="str">
        <v>11 juin 2025</v>
      </c>
    </row>
    <row r="52">
      <c r="A52">
        <v>1753</v>
      </c>
      <c r="B52" t="str">
        <v/>
      </c>
      <c r="C52" t="str">
        <v/>
      </c>
      <c r="D52" t="str">
        <v/>
      </c>
      <c r="E52">
        <f>HYPERLINK("https://setisw.com/", "https://setisw.com/")</f>
      </c>
      <c r="F52" t="str">
        <v xml:space="preserve">,  </v>
      </c>
      <c r="G52" t="str">
        <v/>
      </c>
      <c r="H52" t="str">
        <v/>
      </c>
      <c r="I52" t="str">
        <v>1 janvier 2024</v>
      </c>
    </row>
    <row r="53">
      <c r="A53">
        <v>2348</v>
      </c>
      <c r="B53" t="str">
        <v/>
      </c>
      <c r="C53" t="str">
        <v/>
      </c>
      <c r="D53" t="str">
        <v/>
      </c>
      <c r="E53">
        <f>HYPERLINK("0", "0")</f>
      </c>
      <c r="F53" t="str">
        <v>Drève de la Marmotte 16, 1348 Louvain-la-Neuve</v>
      </c>
      <c r="G53" t="str">
        <v/>
      </c>
      <c r="H53" t="str">
        <v/>
      </c>
      <c r="I53" t="str">
        <v>1 janvier 2024</v>
      </c>
    </row>
    <row r="54">
      <c r="A54">
        <v>128</v>
      </c>
      <c r="B54" t="str">
        <v/>
      </c>
      <c r="C54" t="str">
        <v/>
      </c>
      <c r="D54" t="str">
        <v>067/33.44.10</v>
      </c>
      <c r="E54">
        <f>HYPERLINK("0", "0")</f>
      </c>
      <c r="F54" t="str">
        <v>, 1400 Nivelles</v>
      </c>
      <c r="G54" t="str">
        <v/>
      </c>
      <c r="H54" t="str">
        <v/>
      </c>
      <c r="I54" t="str">
        <v>1 janvier 2024</v>
      </c>
    </row>
    <row r="55">
      <c r="A55">
        <v>1279</v>
      </c>
      <c r="B55" t="str">
        <v/>
      </c>
      <c r="C55" t="str">
        <v/>
      </c>
      <c r="D55" t="str">
        <v xml:space="preserve">0472 35 06 58 </v>
      </c>
      <c r="E55">
        <f>HYPERLINK("0", "0")</f>
      </c>
      <c r="F55" t="str">
        <v xml:space="preserve">,  </v>
      </c>
      <c r="G55" t="str">
        <v/>
      </c>
      <c r="H55" t="str">
        <v/>
      </c>
      <c r="I55" t="str">
        <v>1 janvier 2024</v>
      </c>
    </row>
    <row r="56">
      <c r="A56">
        <v>466</v>
      </c>
      <c r="B56" t="str">
        <v/>
      </c>
      <c r="C56" t="str">
        <v/>
      </c>
      <c r="D56" t="str">
        <v>0484 69 16 73</v>
      </c>
      <c r="E56">
        <f>HYPERLINK("0", "0")</f>
      </c>
      <c r="F56" t="str">
        <v>Rue de la Neuville 62, 1348 Louvain-la-Neuve</v>
      </c>
      <c r="G56" t="str">
        <v/>
      </c>
      <c r="H56" t="str">
        <v/>
      </c>
      <c r="I56" t="str">
        <v>1 janvier 2024</v>
      </c>
    </row>
    <row r="57">
      <c r="A57">
        <v>2586</v>
      </c>
      <c r="B57" t="str">
        <v>&lt;p&gt;iuhuyg&lt;/p&gt;</v>
      </c>
      <c r="C57" t="str">
        <v/>
      </c>
      <c r="D57" t="str">
        <v/>
      </c>
      <c r="E57">
        <f>HYPERLINK("", "")</f>
      </c>
      <c r="F57" t="str">
        <v xml:space="preserve">,  </v>
      </c>
      <c r="G57" t="str">
        <v>Chaumont-Gistoux</v>
      </c>
      <c r="H57" t="str">
        <v>Aide sociale / Aide et information aux étudiants</v>
      </c>
      <c r="I57" t="str">
        <v>26 mai 2026</v>
      </c>
    </row>
    <row r="58">
      <c r="A58">
        <v>2154</v>
      </c>
      <c r="B58" t="str">
        <v/>
      </c>
      <c r="C58" t="str">
        <v/>
      </c>
      <c r="D58" t="str">
        <v/>
      </c>
      <c r="E58">
        <f>HYPERLINK("0", "0")</f>
      </c>
      <c r="F58" t="str">
        <v xml:space="preserve">,  </v>
      </c>
      <c r="G58" t="str">
        <v/>
      </c>
      <c r="H58" t="str">
        <v/>
      </c>
      <c r="I58" t="str">
        <v>1 janvier 2024</v>
      </c>
    </row>
    <row r="59">
      <c r="A59">
        <v>91</v>
      </c>
      <c r="B59" t="str">
        <v/>
      </c>
      <c r="C59" t="str">
        <v/>
      </c>
      <c r="D59" t="str">
        <v>02/652.23.33</v>
      </c>
      <c r="E59">
        <f>HYPERLINK("https://www.valdescoccinelles.be/", "https://www.valdescoccinelles.be/")</f>
      </c>
      <c r="F59" t="str">
        <v>Rue de Messe 25, 1330 Rixensart</v>
      </c>
      <c r="G59" t="str">
        <v/>
      </c>
      <c r="H59" t="str">
        <v/>
      </c>
      <c r="I59" t="str">
        <v>1 janvier 2024</v>
      </c>
    </row>
    <row r="60">
      <c r="A60">
        <v>2529</v>
      </c>
      <c r="B60" t="str">
        <v/>
      </c>
      <c r="C60" t="str">
        <v/>
      </c>
      <c r="D60" t="str">
        <v/>
      </c>
      <c r="E60">
        <f>HYPERLINK("https://www.xerius.be/fr-be", "https://www.xerius.be/fr-be")</f>
      </c>
      <c r="F60" t="str">
        <v>Parc Axis 5, 1345 Mont-Saint-Guibert</v>
      </c>
      <c r="G60" t="str">
        <v/>
      </c>
      <c r="H60" t="str">
        <v/>
      </c>
      <c r="I60" t="str">
        <v>1 janvier 2024</v>
      </c>
    </row>
    <row r="61">
      <c r="A61">
        <v>454</v>
      </c>
      <c r="B61" t="str">
        <v/>
      </c>
      <c r="C61" t="str">
        <v/>
      </c>
      <c r="D61" t="str">
        <v>+32474705165</v>
      </c>
      <c r="E61">
        <f>HYPERLINK("https://www.zinzolin.be/", "https://www.zinzolin.be/")</f>
      </c>
      <c r="F61" t="str">
        <v>Avenue Minerve 18, 1410 Waterloo</v>
      </c>
      <c r="G61" t="str">
        <v>Chaumont-Gistoux</v>
      </c>
      <c r="H61" t="str">
        <v>Aide et soins à domicile / Adaptation du logement, Aide et soins à domicile / Garde à domicile</v>
      </c>
      <c r="I61" t="str">
        <v>16 mai 2025</v>
      </c>
    </row>
  </sheetData>
  <ignoredErrors>
    <ignoredError numberStoredAsText="1" sqref="A1:I6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Institutions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